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ntextron-my.sharepoint.com/personal/c64822_txt_textron_com/Documents/Desktop/"/>
    </mc:Choice>
  </mc:AlternateContent>
  <xr:revisionPtr revIDLastSave="1" documentId="8_{F1047A27-FB76-458C-8530-082DAC7EFA55}" xr6:coauthVersionLast="47" xr6:coauthVersionMax="47" xr10:uidLastSave="{551FAA90-239F-4BC3-8A16-2C77A5643D44}"/>
  <bookViews>
    <workbookView xWindow="-120" yWindow="-120" windowWidth="29040" windowHeight="17520" xr2:uid="{2E2B8752-A379-4621-8408-4B91B853A791}"/>
  </bookViews>
  <sheets>
    <sheet name="Spiral Widths" sheetId="2" r:id="rId1"/>
    <sheet name="Sheet1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2" l="1"/>
  <c r="C20" i="2"/>
  <c r="B16" i="2"/>
  <c r="H8" i="2" s="1"/>
  <c r="G14" i="2"/>
  <c r="H14" i="2" s="1"/>
  <c r="B14" i="2"/>
  <c r="G13" i="2"/>
  <c r="H13" i="2" s="1"/>
  <c r="B13" i="2"/>
  <c r="G12" i="2"/>
  <c r="H12" i="2" s="1"/>
  <c r="B12" i="2"/>
  <c r="G11" i="2"/>
  <c r="H11" i="2" s="1"/>
  <c r="B11" i="2"/>
  <c r="G10" i="2"/>
  <c r="H10" i="2" s="1"/>
  <c r="B10" i="2"/>
  <c r="K9" i="2"/>
  <c r="H9" i="2"/>
  <c r="G9" i="2"/>
  <c r="B9" i="2"/>
  <c r="G8" i="2"/>
  <c r="B8" i="2"/>
  <c r="G7" i="2"/>
  <c r="H7" i="2" s="1"/>
  <c r="B7" i="2"/>
  <c r="G6" i="2"/>
  <c r="H6" i="2" s="1"/>
  <c r="B6" i="2"/>
  <c r="G5" i="2"/>
  <c r="H5" i="2" s="1"/>
  <c r="B5" i="2"/>
  <c r="G4" i="2"/>
  <c r="K8" i="2" s="1"/>
  <c r="B4" i="2"/>
  <c r="G3" i="2"/>
  <c r="H3" i="2" s="1"/>
  <c r="B3" i="2"/>
  <c r="K10" i="2" l="1"/>
  <c r="K4" i="2"/>
  <c r="K5" i="2"/>
  <c r="K6" i="2"/>
  <c r="K7" i="2"/>
  <c r="K14" i="2"/>
  <c r="E20" i="2" s="1"/>
  <c r="A23" i="2" s="1"/>
  <c r="H4" i="2"/>
  <c r="J4" i="2" s="1"/>
  <c r="K11" i="2"/>
  <c r="K12" i="2"/>
  <c r="K13" i="2"/>
</calcChain>
</file>

<file path=xl/sharedStrings.xml><?xml version="1.0" encoding="utf-8"?>
<sst xmlns="http://schemas.openxmlformats.org/spreadsheetml/2006/main" count="31" uniqueCount="23">
  <si>
    <t>Print Speed</t>
  </si>
  <si>
    <t>Width 1</t>
  </si>
  <si>
    <t>Width 2</t>
  </si>
  <si>
    <t>Width 3</t>
  </si>
  <si>
    <t>Width 4</t>
  </si>
  <si>
    <t>Average Width</t>
  </si>
  <si>
    <t>Corrective Multiplier</t>
  </si>
  <si>
    <t>Old Filament Diameter</t>
  </si>
  <si>
    <t>Filament Diameter</t>
  </si>
  <si>
    <t>New Multiplier</t>
  </si>
  <si>
    <t>(mm/min)</t>
  </si>
  <si>
    <t>(mm/s)</t>
  </si>
  <si>
    <t>(mm)</t>
  </si>
  <si>
    <t>(nom/act)</t>
  </si>
  <si>
    <t>Theoretical Width</t>
  </si>
  <si>
    <t>(1 + min(L, Av + Bv^2))</t>
  </si>
  <si>
    <t>D</t>
  </si>
  <si>
    <t>A</t>
  </si>
  <si>
    <t>B</t>
  </si>
  <si>
    <t>L</t>
  </si>
  <si>
    <t>T</t>
  </si>
  <si>
    <t>M592</t>
  </si>
  <si>
    <t>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</si>
</sst>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Bead Width Vs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'Spiral Widths'!$B$4:$B$14</c:f>
              <c:numCache>
                <c:formatCode>General</c:formatCode>
                <c:ptCount val="11"/>
                <c:pt idx="0">
                  <c:v>16.666666666666668</c:v>
                </c:pt>
                <c:pt idx="1">
                  <c:v>25</c:v>
                </c:pt>
                <c:pt idx="2">
                  <c:v>33.333333333333336</c:v>
                </c:pt>
                <c:pt idx="3">
                  <c:v>41.666666666666664</c:v>
                </c:pt>
                <c:pt idx="4">
                  <c:v>50</c:v>
                </c:pt>
                <c:pt idx="5">
                  <c:v>58.333333333333336</c:v>
                </c:pt>
                <c:pt idx="6">
                  <c:v>66.666666666666671</c:v>
                </c:pt>
                <c:pt idx="7">
                  <c:v>75</c:v>
                </c:pt>
                <c:pt idx="8">
                  <c:v>83.333333333333329</c:v>
                </c:pt>
                <c:pt idx="9">
                  <c:v>91.666666666666671</c:v>
                </c:pt>
                <c:pt idx="10">
                  <c:v>100</c:v>
                </c:pt>
              </c:numCache>
            </c:numRef>
          </c:xVal>
          <c:yVal>
            <c:numRef>
              <c:f>'Spiral Widths'!$G$4:$G$14</c:f>
              <c:numCache>
                <c:formatCode>General</c:formatCode>
                <c:ptCount val="11"/>
                <c:pt idx="0">
                  <c:v>10.047499999999999</c:v>
                </c:pt>
                <c:pt idx="1">
                  <c:v>9.68</c:v>
                </c:pt>
                <c:pt idx="2">
                  <c:v>9.4924999999999997</c:v>
                </c:pt>
                <c:pt idx="3">
                  <c:v>9.3125000000000018</c:v>
                </c:pt>
                <c:pt idx="4">
                  <c:v>8.8925000000000001</c:v>
                </c:pt>
                <c:pt idx="5">
                  <c:v>8.58</c:v>
                </c:pt>
                <c:pt idx="6">
                  <c:v>8.4849999999999994</c:v>
                </c:pt>
                <c:pt idx="7">
                  <c:v>8.07</c:v>
                </c:pt>
                <c:pt idx="8">
                  <c:v>8.1225000000000023</c:v>
                </c:pt>
                <c:pt idx="9">
                  <c:v>7.9824999999999999</c:v>
                </c:pt>
                <c:pt idx="10">
                  <c:v>7.76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1C-48E9-A250-AE942D430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525328"/>
        <c:axId val="837526768"/>
      </c:scatterChart>
      <c:valAx>
        <c:axId val="837525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7526768"/>
        <c:crosses val="autoZero"/>
        <c:crossBetween val="midCat"/>
      </c:valAx>
      <c:valAx>
        <c:axId val="837526768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7525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Multiplier Vs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0.20839851268591425"/>
                  <c:y val="-0.1377770487022455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'Spiral Widths'!$B$4:$B$14</c:f>
              <c:numCache>
                <c:formatCode>General</c:formatCode>
                <c:ptCount val="11"/>
                <c:pt idx="0">
                  <c:v>16.666666666666668</c:v>
                </c:pt>
                <c:pt idx="1">
                  <c:v>25</c:v>
                </c:pt>
                <c:pt idx="2">
                  <c:v>33.333333333333336</c:v>
                </c:pt>
                <c:pt idx="3">
                  <c:v>41.666666666666664</c:v>
                </c:pt>
                <c:pt idx="4">
                  <c:v>50</c:v>
                </c:pt>
                <c:pt idx="5">
                  <c:v>58.333333333333336</c:v>
                </c:pt>
                <c:pt idx="6">
                  <c:v>66.666666666666671</c:v>
                </c:pt>
                <c:pt idx="7">
                  <c:v>75</c:v>
                </c:pt>
                <c:pt idx="8">
                  <c:v>83.333333333333329</c:v>
                </c:pt>
                <c:pt idx="9">
                  <c:v>91.666666666666671</c:v>
                </c:pt>
                <c:pt idx="10">
                  <c:v>100</c:v>
                </c:pt>
              </c:numCache>
            </c:numRef>
          </c:xVal>
          <c:yVal>
            <c:numRef>
              <c:f>'Spiral Widths'!$K$4:$K$14</c:f>
              <c:numCache>
                <c:formatCode>General</c:formatCode>
                <c:ptCount val="11"/>
                <c:pt idx="0">
                  <c:v>1</c:v>
                </c:pt>
                <c:pt idx="1">
                  <c:v>1.0379648760330578</c:v>
                </c:pt>
                <c:pt idx="2">
                  <c:v>1.0584672109560178</c:v>
                </c:pt>
                <c:pt idx="3">
                  <c:v>1.0789261744966441</c:v>
                </c:pt>
                <c:pt idx="4">
                  <c:v>1.1298847343266798</c:v>
                </c:pt>
                <c:pt idx="5">
                  <c:v>1.1710372960372959</c:v>
                </c:pt>
                <c:pt idx="6">
                  <c:v>1.1841484973482617</c:v>
                </c:pt>
                <c:pt idx="7">
                  <c:v>1.2450433705080544</c:v>
                </c:pt>
                <c:pt idx="8">
                  <c:v>1.2369959987688515</c:v>
                </c:pt>
                <c:pt idx="9">
                  <c:v>1.2586908863138113</c:v>
                </c:pt>
                <c:pt idx="10">
                  <c:v>1.2947809278350515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87-4968-8ECC-EC606E213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525328"/>
        <c:axId val="837526768"/>
      </c:scatterChart>
      <c:valAx>
        <c:axId val="837525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7526768"/>
        <c:crosses val="autoZero"/>
        <c:crossBetween val="midCat"/>
      </c:valAx>
      <c:valAx>
        <c:axId val="837526768"/>
        <c:scaling>
          <c:orientation val="minMax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7525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252412</xdr:colOff>
      <xdr:row>0</xdr:row>
      <xdr:rowOff>119062</xdr:rowOff>
    </xdr:from>
    <xdr:to>
      <xdr:col>18</xdr:col>
      <xdr:colOff>557212</xdr:colOff>
      <xdr:row>13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D6F2BA-7258-4D1B-AC6A-8F4D6971D2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14</xdr:row>
      <xdr:rowOff>152400</xdr:rowOff>
    </xdr:from>
    <xdr:to>
      <xdr:col>18</xdr:col>
      <xdr:colOff>571500</xdr:colOff>
      <xdr:row>29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DA34183-E043-47E7-AF23-D25658F6EF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essna1\tooleng\FFF_PRINTERS\Cerberus\Cerberus%20Settings%20Calculator.xlsx" TargetMode="External"/><Relationship Id="rId1" Type="http://schemas.openxmlformats.org/officeDocument/2006/relationships/externalLinkPath" Target="file:///\\cessna1\tooleng\FFF_PRINTERS\Cerberus\Cerberus%20Settings%20Calcula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stem"/>
      <sheetName val="Parts Cost"/>
      <sheetName val="Duet Specific Cost"/>
      <sheetName val="Cost to Run"/>
      <sheetName val="Power Requirements"/>
      <sheetName val="Wire Charts"/>
      <sheetName val="Wires"/>
      <sheetName val="Energy Chain"/>
      <sheetName val="Mass"/>
      <sheetName val="Extruder"/>
      <sheetName val="Gantry"/>
      <sheetName val="Inertia"/>
      <sheetName val="Motors"/>
      <sheetName val="Motor Config"/>
      <sheetName val="Power Supply"/>
      <sheetName val="Utilities"/>
      <sheetName val="Transformer Balancing"/>
      <sheetName val="Pneumatics"/>
      <sheetName val="Breaker Layout"/>
      <sheetName val="Stuff to order"/>
      <sheetName val="Spending"/>
      <sheetName val="IO"/>
      <sheetName val="Board Pinout"/>
      <sheetName val="Head IO"/>
      <sheetName val="CAN Addresses"/>
      <sheetName val="Ball Screws"/>
      <sheetName val="Gearbox"/>
      <sheetName val="The Cube"/>
      <sheetName val="Insulation"/>
      <sheetName val="Bed"/>
      <sheetName val="Chamber Heater"/>
      <sheetName val="Windows"/>
      <sheetName val="Bellows"/>
      <sheetName val="Bimetallic Strip"/>
      <sheetName val="Rails"/>
      <sheetName val="Belts &amp; Pulleys"/>
      <sheetName val="Pulley Shafts"/>
      <sheetName val="Wire Gauges"/>
      <sheetName val="Probe Points"/>
      <sheetName val="Filament Diameter Calculator"/>
      <sheetName val="Non-Linear Extrusion"/>
      <sheetName val="Non-Linear Extrusion 2"/>
      <sheetName val="Non-Linear Extrusoin 3"/>
      <sheetName val="lines"/>
      <sheetName val="Spiral Widt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4">
          <cell r="B4">
            <v>16.666666666666668</v>
          </cell>
          <cell r="G4">
            <v>10.047499999999999</v>
          </cell>
          <cell r="K4">
            <v>1</v>
          </cell>
        </row>
        <row r="5">
          <cell r="B5">
            <v>25</v>
          </cell>
          <cell r="G5">
            <v>9.68</v>
          </cell>
          <cell r="K5">
            <v>1.0379648760330578</v>
          </cell>
        </row>
        <row r="6">
          <cell r="B6">
            <v>33.333333333333336</v>
          </cell>
          <cell r="G6">
            <v>9.4924999999999997</v>
          </cell>
          <cell r="K6">
            <v>1.0584672109560178</v>
          </cell>
        </row>
        <row r="7">
          <cell r="B7">
            <v>41.666666666666664</v>
          </cell>
          <cell r="G7">
            <v>9.3125000000000018</v>
          </cell>
          <cell r="K7">
            <v>1.0789261744966441</v>
          </cell>
        </row>
        <row r="8">
          <cell r="B8">
            <v>50</v>
          </cell>
          <cell r="G8">
            <v>8.8925000000000001</v>
          </cell>
          <cell r="K8">
            <v>1.1298847343266798</v>
          </cell>
        </row>
        <row r="9">
          <cell r="B9">
            <v>58.333333333333336</v>
          </cell>
          <cell r="G9">
            <v>8.58</v>
          </cell>
          <cell r="K9">
            <v>1.1710372960372959</v>
          </cell>
        </row>
        <row r="10">
          <cell r="B10">
            <v>66.666666666666671</v>
          </cell>
          <cell r="G10">
            <v>8.4849999999999994</v>
          </cell>
          <cell r="K10">
            <v>1.1841484973482617</v>
          </cell>
        </row>
        <row r="11">
          <cell r="B11">
            <v>75</v>
          </cell>
          <cell r="G11">
            <v>8.07</v>
          </cell>
          <cell r="K11">
            <v>1.2450433705080544</v>
          </cell>
        </row>
        <row r="12">
          <cell r="B12">
            <v>83.333333333333329</v>
          </cell>
          <cell r="G12">
            <v>8.1225000000000023</v>
          </cell>
          <cell r="K12">
            <v>1.2369959987688515</v>
          </cell>
        </row>
        <row r="13">
          <cell r="B13">
            <v>91.666666666666671</v>
          </cell>
          <cell r="G13">
            <v>7.9824999999999999</v>
          </cell>
          <cell r="K13">
            <v>1.2586908863138113</v>
          </cell>
        </row>
        <row r="14">
          <cell r="B14">
            <v>100</v>
          </cell>
          <cell r="G14">
            <v>7.76</v>
          </cell>
          <cell r="K14">
            <v>1.2947809278350515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1B387-4736-49BE-B2B5-60E2BAD644AA}">
  <dimension ref="A1:K33"/>
  <sheetViews>
    <sheetView tabSelected="1" workbookViewId="0">
      <selection activeCell="J33" sqref="J33"/>
    </sheetView>
  </sheetViews>
  <sheetFormatPr defaultRowHeight="15" x14ac:dyDescent="0.25"/>
  <cols>
    <col min="1" max="1" width="11.7109375" customWidth="1"/>
    <col min="2" max="2" width="7.7109375" customWidth="1"/>
    <col min="3" max="3" width="8.140625" customWidth="1"/>
    <col min="4" max="4" width="10.28515625" customWidth="1"/>
    <col min="8" max="9" width="12.85546875" customWidth="1"/>
    <col min="11" max="11" width="12.5703125" customWidth="1"/>
  </cols>
  <sheetData>
    <row r="1" spans="1:11" ht="30" x14ac:dyDescent="0.25">
      <c r="A1" s="1" t="s">
        <v>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25">
      <c r="A2" t="s">
        <v>10</v>
      </c>
      <c r="B2" t="s">
        <v>11</v>
      </c>
      <c r="C2" t="s">
        <v>12</v>
      </c>
      <c r="D2" t="s">
        <v>12</v>
      </c>
      <c r="E2" t="s">
        <v>12</v>
      </c>
      <c r="F2" t="s">
        <v>12</v>
      </c>
      <c r="G2" t="s">
        <v>12</v>
      </c>
      <c r="H2" t="s">
        <v>13</v>
      </c>
      <c r="I2" t="s">
        <v>12</v>
      </c>
      <c r="J2" t="s">
        <v>12</v>
      </c>
      <c r="K2" t="s">
        <v>13</v>
      </c>
    </row>
    <row r="3" spans="1:11" x14ac:dyDescent="0.25">
      <c r="A3" s="2">
        <v>500</v>
      </c>
      <c r="B3" s="2">
        <f>A3/60</f>
        <v>8.3333333333333339</v>
      </c>
      <c r="C3" s="2">
        <v>9.56</v>
      </c>
      <c r="D3" s="2">
        <v>9.9</v>
      </c>
      <c r="E3" s="2">
        <v>9.57</v>
      </c>
      <c r="F3" s="2">
        <v>9.8000000000000007</v>
      </c>
      <c r="G3" s="2">
        <f>AVERAGE(C3:F3)</f>
        <v>9.7074999999999996</v>
      </c>
      <c r="H3" s="2">
        <f>$B$16/G3</f>
        <v>0.74169456605717232</v>
      </c>
    </row>
    <row r="4" spans="1:11" x14ac:dyDescent="0.25">
      <c r="A4">
        <v>1000</v>
      </c>
      <c r="B4">
        <f t="shared" ref="B4:B14" si="0">A4/60</f>
        <v>16.666666666666668</v>
      </c>
      <c r="C4">
        <v>10.33</v>
      </c>
      <c r="D4">
        <v>9.7799999999999994</v>
      </c>
      <c r="E4">
        <v>10.32</v>
      </c>
      <c r="F4">
        <v>9.76</v>
      </c>
      <c r="G4" s="3">
        <f t="shared" ref="G4:G14" si="1">AVERAGE(C4:F4)</f>
        <v>10.047499999999999</v>
      </c>
      <c r="H4">
        <f t="shared" ref="H4:H14" si="2">$B$16/G4</f>
        <v>0.7165961682010451</v>
      </c>
      <c r="I4">
        <v>2.8553000000000002</v>
      </c>
      <c r="J4">
        <f>2*SQRT(H4*((I4/2)^2))</f>
        <v>2.4170686534810524</v>
      </c>
      <c r="K4">
        <f>$G$4/G4</f>
        <v>1</v>
      </c>
    </row>
    <row r="5" spans="1:11" x14ac:dyDescent="0.25">
      <c r="A5">
        <v>1500</v>
      </c>
      <c r="B5">
        <f t="shared" si="0"/>
        <v>25</v>
      </c>
      <c r="C5">
        <v>9.75</v>
      </c>
      <c r="D5">
        <v>9.66</v>
      </c>
      <c r="E5">
        <v>9.64</v>
      </c>
      <c r="F5">
        <v>9.67</v>
      </c>
      <c r="G5">
        <f t="shared" si="1"/>
        <v>9.68</v>
      </c>
      <c r="H5">
        <f t="shared" si="2"/>
        <v>0.74380165289256206</v>
      </c>
      <c r="K5">
        <f t="shared" ref="K5:K14" si="3">$G$4/G5</f>
        <v>1.0379648760330578</v>
      </c>
    </row>
    <row r="6" spans="1:11" x14ac:dyDescent="0.25">
      <c r="A6">
        <v>2000</v>
      </c>
      <c r="B6">
        <f t="shared" si="0"/>
        <v>33.333333333333336</v>
      </c>
      <c r="C6">
        <v>9.25</v>
      </c>
      <c r="D6">
        <v>9.44</v>
      </c>
      <c r="E6">
        <v>9.69</v>
      </c>
      <c r="F6">
        <v>9.59</v>
      </c>
      <c r="G6">
        <f t="shared" si="1"/>
        <v>9.4924999999999997</v>
      </c>
      <c r="H6">
        <f t="shared" si="2"/>
        <v>0.75849354753752962</v>
      </c>
      <c r="K6">
        <f t="shared" si="3"/>
        <v>1.0584672109560178</v>
      </c>
    </row>
    <row r="7" spans="1:11" x14ac:dyDescent="0.25">
      <c r="A7">
        <v>2500</v>
      </c>
      <c r="B7">
        <f t="shared" si="0"/>
        <v>41.666666666666664</v>
      </c>
      <c r="C7">
        <v>9.48</v>
      </c>
      <c r="D7">
        <v>9.2200000000000006</v>
      </c>
      <c r="E7">
        <v>9.31</v>
      </c>
      <c r="F7">
        <v>9.24</v>
      </c>
      <c r="G7">
        <f t="shared" si="1"/>
        <v>9.3125000000000018</v>
      </c>
      <c r="H7">
        <f t="shared" si="2"/>
        <v>0.77315436241610724</v>
      </c>
      <c r="K7">
        <f t="shared" si="3"/>
        <v>1.0789261744966441</v>
      </c>
    </row>
    <row r="8" spans="1:11" x14ac:dyDescent="0.25">
      <c r="A8">
        <v>3000</v>
      </c>
      <c r="B8">
        <f t="shared" si="0"/>
        <v>50</v>
      </c>
      <c r="C8">
        <v>8.9</v>
      </c>
      <c r="D8">
        <v>8.93</v>
      </c>
      <c r="E8">
        <v>8.82</v>
      </c>
      <c r="F8">
        <v>8.92</v>
      </c>
      <c r="G8">
        <f t="shared" si="1"/>
        <v>8.8925000000000001</v>
      </c>
      <c r="H8">
        <f t="shared" si="2"/>
        <v>0.80967107112735448</v>
      </c>
      <c r="K8">
        <f t="shared" si="3"/>
        <v>1.1298847343266798</v>
      </c>
    </row>
    <row r="9" spans="1:11" x14ac:dyDescent="0.25">
      <c r="A9">
        <v>3500</v>
      </c>
      <c r="B9">
        <f t="shared" si="0"/>
        <v>58.333333333333336</v>
      </c>
      <c r="C9">
        <v>8.64</v>
      </c>
      <c r="D9">
        <v>8.48</v>
      </c>
      <c r="E9">
        <v>8.59</v>
      </c>
      <c r="F9">
        <v>8.61</v>
      </c>
      <c r="G9">
        <f t="shared" si="1"/>
        <v>8.58</v>
      </c>
      <c r="H9">
        <f t="shared" si="2"/>
        <v>0.83916083916083917</v>
      </c>
      <c r="K9">
        <f t="shared" si="3"/>
        <v>1.1710372960372959</v>
      </c>
    </row>
    <row r="10" spans="1:11" x14ac:dyDescent="0.25">
      <c r="A10">
        <v>4000</v>
      </c>
      <c r="B10">
        <f t="shared" si="0"/>
        <v>66.666666666666671</v>
      </c>
      <c r="C10">
        <v>8.61</v>
      </c>
      <c r="D10">
        <v>8.4600000000000009</v>
      </c>
      <c r="E10">
        <v>8.42</v>
      </c>
      <c r="F10">
        <v>8.4499999999999993</v>
      </c>
      <c r="G10">
        <f t="shared" si="1"/>
        <v>8.4849999999999994</v>
      </c>
      <c r="H10">
        <f t="shared" si="2"/>
        <v>0.84855627578078974</v>
      </c>
      <c r="K10">
        <f t="shared" si="3"/>
        <v>1.1841484973482617</v>
      </c>
    </row>
    <row r="11" spans="1:11" x14ac:dyDescent="0.25">
      <c r="A11">
        <v>4500</v>
      </c>
      <c r="B11">
        <f t="shared" si="0"/>
        <v>75</v>
      </c>
      <c r="C11">
        <v>7.92</v>
      </c>
      <c r="D11">
        <v>8.1</v>
      </c>
      <c r="E11">
        <v>8.14</v>
      </c>
      <c r="F11">
        <v>8.1199999999999992</v>
      </c>
      <c r="G11">
        <f t="shared" si="1"/>
        <v>8.07</v>
      </c>
      <c r="H11">
        <f t="shared" si="2"/>
        <v>0.89219330855018586</v>
      </c>
      <c r="K11">
        <f t="shared" si="3"/>
        <v>1.2450433705080544</v>
      </c>
    </row>
    <row r="12" spans="1:11" x14ac:dyDescent="0.25">
      <c r="A12">
        <v>5000</v>
      </c>
      <c r="B12">
        <f t="shared" si="0"/>
        <v>83.333333333333329</v>
      </c>
      <c r="C12">
        <v>8.2200000000000006</v>
      </c>
      <c r="D12">
        <v>8.09</v>
      </c>
      <c r="E12">
        <v>8.1300000000000008</v>
      </c>
      <c r="F12">
        <v>8.0500000000000007</v>
      </c>
      <c r="G12">
        <f t="shared" si="1"/>
        <v>8.1225000000000023</v>
      </c>
      <c r="H12">
        <f t="shared" si="2"/>
        <v>0.88642659279778369</v>
      </c>
      <c r="K12">
        <f t="shared" si="3"/>
        <v>1.2369959987688515</v>
      </c>
    </row>
    <row r="13" spans="1:11" x14ac:dyDescent="0.25">
      <c r="A13">
        <v>5500</v>
      </c>
      <c r="B13">
        <f t="shared" si="0"/>
        <v>91.666666666666671</v>
      </c>
      <c r="C13">
        <v>8.1300000000000008</v>
      </c>
      <c r="D13">
        <v>7.97</v>
      </c>
      <c r="E13">
        <v>7.93</v>
      </c>
      <c r="F13">
        <v>7.9</v>
      </c>
      <c r="G13">
        <f t="shared" si="1"/>
        <v>7.9824999999999999</v>
      </c>
      <c r="H13">
        <f t="shared" si="2"/>
        <v>0.90197306608205452</v>
      </c>
      <c r="K13">
        <f t="shared" si="3"/>
        <v>1.2586908863138113</v>
      </c>
    </row>
    <row r="14" spans="1:11" x14ac:dyDescent="0.25">
      <c r="A14">
        <v>6000</v>
      </c>
      <c r="B14">
        <f t="shared" si="0"/>
        <v>100</v>
      </c>
      <c r="C14">
        <v>7.99</v>
      </c>
      <c r="D14">
        <v>7.77</v>
      </c>
      <c r="E14">
        <v>7.71</v>
      </c>
      <c r="F14">
        <v>7.57</v>
      </c>
      <c r="G14">
        <f t="shared" si="1"/>
        <v>7.76</v>
      </c>
      <c r="H14">
        <f t="shared" si="2"/>
        <v>0.92783505154639179</v>
      </c>
      <c r="K14">
        <f t="shared" si="3"/>
        <v>1.2947809278350515</v>
      </c>
    </row>
    <row r="16" spans="1:11" x14ac:dyDescent="0.25">
      <c r="A16" t="s">
        <v>14</v>
      </c>
      <c r="B16">
        <f>3.6*2</f>
        <v>7.2</v>
      </c>
    </row>
    <row r="18" spans="1:6" x14ac:dyDescent="0.25">
      <c r="A18" s="4" t="s">
        <v>15</v>
      </c>
      <c r="B18" s="4"/>
      <c r="C18" s="4"/>
      <c r="D18" s="4"/>
      <c r="E18" s="4"/>
    </row>
    <row r="19" spans="1:6" x14ac:dyDescent="0.25">
      <c r="B19" t="s">
        <v>16</v>
      </c>
      <c r="C19" t="s">
        <v>17</v>
      </c>
      <c r="D19" t="s">
        <v>18</v>
      </c>
      <c r="E19" t="s">
        <v>19</v>
      </c>
      <c r="F19" t="s">
        <v>20</v>
      </c>
    </row>
    <row r="20" spans="1:6" x14ac:dyDescent="0.25">
      <c r="A20" t="s">
        <v>21</v>
      </c>
      <c r="B20">
        <v>2</v>
      </c>
      <c r="C20">
        <f>0.0047</f>
        <v>4.7000000000000002E-3</v>
      </c>
      <c r="D20">
        <f>-1*10^-5</f>
        <v>-1.0000000000000001E-5</v>
      </c>
      <c r="E20">
        <f>ROUND(K14,5)</f>
        <v>1.29478</v>
      </c>
    </row>
    <row r="23" spans="1:6" x14ac:dyDescent="0.25">
      <c r="A23" s="4" t="str">
        <f>_xlfn.CONCAT(A20, " ", B19,B20, " ", C19,C20, " ", D19, D20, " ",E19,E20)</f>
        <v>M592 D2 A0.0047 B-0.00001 L1.29478</v>
      </c>
      <c r="B23" s="4"/>
      <c r="C23" s="4"/>
      <c r="D23" s="4"/>
      <c r="E23" s="4"/>
    </row>
    <row r="33" spans="10:10" x14ac:dyDescent="0.25">
      <c r="J33" t="s">
        <v>22</v>
      </c>
    </row>
  </sheetData>
  <mergeCells count="2">
    <mergeCell ref="A18:E18"/>
    <mergeCell ref="A23:E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CEC28-5FC6-4E3F-9E0F-295C4622E2E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Spiral Widths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Tozier, Ron</dc:creator>
  <cp:lastModifiedBy>Tozier, Ron</cp:lastModifiedBy>
  <dcterms:created xsi:type="dcterms:W3CDTF">2024-12-11T23:59:11Z</dcterms:created>
  <dcterms:modified xsi:type="dcterms:W3CDTF">2024-12-12T00:00:25Z</dcterms:modified>
</cp:coreProperties>
</file>